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Método de Estimación Puntos CU" sheetId="1" r:id="rId1"/>
    <sheet name="Distribución Esfuerzo" sheetId="2" r:id="rId2"/>
    <sheet name="Factores Distribucion Esfuerzo" sheetId="3" r:id="rId3"/>
  </sheets>
  <definedNames>
    <definedName name="EF">'Método de Estimación Puntos CU'!$E$46</definedName>
    <definedName name="estimacionEsfuerzo">'Método de Estimación Puntos CU'!$E$52</definedName>
    <definedName name="TAW">'Método de Estimación Puntos CU'!$E$9</definedName>
    <definedName name="TBF">'Método de Estimación Puntos CU'!$E$15</definedName>
    <definedName name="TCF">'Método de Estimación Puntos CU'!$E$34</definedName>
    <definedName name="UUCP">'Método de Estimación Puntos CU'!$E$17</definedName>
  </definedNames>
  <calcPr fullCalcOnLoad="1"/>
</workbook>
</file>

<file path=xl/sharedStrings.xml><?xml version="1.0" encoding="utf-8"?>
<sst xmlns="http://schemas.openxmlformats.org/spreadsheetml/2006/main" count="135" uniqueCount="89">
  <si>
    <t>-1</t>
  </si>
  <si>
    <t>EFactor</t>
  </si>
  <si>
    <t>Descripción</t>
  </si>
  <si>
    <t>Peso</t>
  </si>
  <si>
    <t>Número</t>
  </si>
  <si>
    <t>Valor ponderado</t>
  </si>
  <si>
    <t>Comentario</t>
  </si>
  <si>
    <t>Razón</t>
  </si>
  <si>
    <t>Simple</t>
  </si>
  <si>
    <t>Intermedio</t>
  </si>
  <si>
    <t>Complejo</t>
  </si>
  <si>
    <t>Peso Total Actores</t>
  </si>
  <si>
    <t>API Programa</t>
  </si>
  <si>
    <t>Humano línea de comando ó máquina vía protocolo</t>
  </si>
  <si>
    <t>Humano con GUI</t>
  </si>
  <si>
    <t>Factor de Peso Actores</t>
  </si>
  <si>
    <t>Factor de Peso Casos de Uso (Basado en el número de transacciones en el CU)</t>
  </si>
  <si>
    <t>Factores Basados en Transacciones</t>
  </si>
  <si>
    <t>Puntos de CU No Ajustados</t>
  </si>
  <si>
    <t>Factores de Peso Técnicos</t>
  </si>
  <si>
    <t>Escala de 0 a 5</t>
  </si>
  <si>
    <t>T1  Sistema Distribuido</t>
  </si>
  <si>
    <t>T2  Objetivos de Desempeño o Tiempo de Respuesta</t>
  </si>
  <si>
    <t>T3  Eficiencia Usuario Final (online)</t>
  </si>
  <si>
    <t>T4  Procesamiento Interno Complejo</t>
  </si>
  <si>
    <t>T5  Código Debe Ser Reusable</t>
  </si>
  <si>
    <t>T6  Facilidad de Instalación</t>
  </si>
  <si>
    <t>T7  Facilidad de Uso</t>
  </si>
  <si>
    <t>T8  Portabilidad</t>
  </si>
  <si>
    <t>T9  Facilidad de Cambio</t>
  </si>
  <si>
    <t>T10 Concurrencia</t>
  </si>
  <si>
    <t>T11 Incluye Características Especiales de Seguridad</t>
  </si>
  <si>
    <t>T12 Provee Acceso Directo a Terceros</t>
  </si>
  <si>
    <t xml:space="preserve">T13 Se Requieren Ayudas Especiales de Entrenamiento de Usuarios </t>
  </si>
  <si>
    <t>Factores Técnicos</t>
  </si>
  <si>
    <t>Factor de Complejidad Técnica (TCF)</t>
  </si>
  <si>
    <t>3 ó menos escenarios</t>
  </si>
  <si>
    <t>4 a 7 escenarios</t>
  </si>
  <si>
    <t>más de 7 escenarios</t>
  </si>
  <si>
    <t>0=no importante  5=esencial</t>
  </si>
  <si>
    <t>.06 + (.01*Factor Técnico)</t>
  </si>
  <si>
    <t>Factores de Peso Ambientales del Equipo</t>
  </si>
  <si>
    <t>Experiencia/Estabilidad</t>
  </si>
  <si>
    <t>F1 Familiaridad con un Proceso Definido (RUP)</t>
  </si>
  <si>
    <t>F2 Experiencia en el Dominio de Aplicación</t>
  </si>
  <si>
    <t>F3 Experiencia en Orientación a Objetos</t>
  </si>
  <si>
    <t>F4 Capacidad de Liderazgo de Analistas</t>
  </si>
  <si>
    <t>F5 Motivación</t>
  </si>
  <si>
    <t>F6 Requerimientos Estables</t>
  </si>
  <si>
    <t>F7 Miembros a Tiempo Parcial</t>
  </si>
  <si>
    <t>F8 Dificultad del Lenguaje de Programación</t>
  </si>
  <si>
    <t>Factores Ambientales</t>
  </si>
  <si>
    <t>0 = sin experiencia, 3=media, 5=experto</t>
  </si>
  <si>
    <t>0=sin, 3=media, 5=alta</t>
  </si>
  <si>
    <t>0=extremadamente inestable, 5=no cambian</t>
  </si>
  <si>
    <t>0=tiempo parcial, 5=tiempo completo</t>
  </si>
  <si>
    <t>0=fácil, 3=medio,5=difícil</t>
  </si>
  <si>
    <t>Tiempo Estimado Aplicando COCOMO Modo Orgánico</t>
  </si>
  <si>
    <t>Meses</t>
  </si>
  <si>
    <t>Tamaño promedio del equipo (Tiempo Completo)</t>
  </si>
  <si>
    <t>ESTIMACIÓN DE ESFUERZO</t>
  </si>
  <si>
    <t>Proyecto:</t>
  </si>
  <si>
    <t>Gerente de Proyecto:</t>
  </si>
  <si>
    <t>Escala de asignación</t>
  </si>
  <si>
    <t>Puntos de Casos de Uso Ajustados</t>
  </si>
  <si>
    <t>1.4 + (-0.03*Factor Ambiental)</t>
  </si>
  <si>
    <t>Horas Persona por Punto de Caso de Uso</t>
  </si>
  <si>
    <t>Horas Persona Estimadas en el Proyecto</t>
  </si>
  <si>
    <t>Meses Persona Estimados en el Proyecto</t>
  </si>
  <si>
    <t>Grupo de Trabajo</t>
  </si>
  <si>
    <t>Gestión del Proyecto</t>
  </si>
  <si>
    <t>Gestión de Requerimientos</t>
  </si>
  <si>
    <t>Análisis y Diseño</t>
  </si>
  <si>
    <t>Implementación y Pruebas</t>
  </si>
  <si>
    <t>Gestión de la Configuración</t>
  </si>
  <si>
    <t>Implantación</t>
  </si>
  <si>
    <t>I1</t>
  </si>
  <si>
    <t>E1</t>
  </si>
  <si>
    <t>E2</t>
  </si>
  <si>
    <t>C1</t>
  </si>
  <si>
    <t>C2</t>
  </si>
  <si>
    <t>T1</t>
  </si>
  <si>
    <t>Total</t>
  </si>
  <si>
    <t>Factor de Distribución de Esfuerzo</t>
  </si>
  <si>
    <t>Mejoramiento Proceso Software</t>
  </si>
  <si>
    <t>Factor de Ajuste de Contingencia</t>
  </si>
  <si>
    <t>**Entre 0-100%</t>
  </si>
  <si>
    <t xml:space="preserve">Horas Persona Estimación Inicial </t>
  </si>
  <si>
    <t xml:space="preserve">Total Horas Persona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</si>
</sst>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d&quot; de &quot;mmmm&quot; de &quot;yyyy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wrapText="1"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49" fontId="0" fillId="0" borderId="11" xfId="0" applyNumberFormat="1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49" fontId="0" fillId="0" borderId="15" xfId="0" applyNumberFormat="1" applyFont="1" applyBorder="1" applyAlignment="1" applyProtection="1">
      <alignment wrapText="1"/>
      <protection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 applyProtection="1">
      <alignment wrapText="1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0" fontId="2" fillId="34" borderId="16" xfId="0" applyFont="1" applyFill="1" applyBorder="1" applyAlignment="1" applyProtection="1">
      <alignment wrapText="1"/>
      <protection/>
    </xf>
    <xf numFmtId="49" fontId="2" fillId="34" borderId="17" xfId="0" applyNumberFormat="1" applyFont="1" applyFill="1" applyBorder="1" applyAlignment="1" applyProtection="1">
      <alignment wrapText="1"/>
      <protection/>
    </xf>
    <xf numFmtId="0" fontId="2" fillId="34" borderId="17" xfId="0" applyFont="1" applyFill="1" applyBorder="1" applyAlignment="1">
      <alignment horizontal="right"/>
    </xf>
    <xf numFmtId="0" fontId="2" fillId="34" borderId="17" xfId="0" applyFont="1" applyFill="1" applyBorder="1" applyAlignment="1" applyProtection="1">
      <alignment wrapText="1"/>
      <protection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 applyProtection="1">
      <alignment wrapText="1"/>
      <protection/>
    </xf>
    <xf numFmtId="0" fontId="2" fillId="34" borderId="17" xfId="0" applyFont="1" applyFill="1" applyBorder="1" applyAlignment="1" applyProtection="1">
      <alignment wrapText="1"/>
      <protection locked="0"/>
    </xf>
    <xf numFmtId="0" fontId="2" fillId="34" borderId="18" xfId="0" applyFont="1" applyFill="1" applyBorder="1" applyAlignment="1" applyProtection="1">
      <alignment wrapText="1"/>
      <protection locked="0"/>
    </xf>
    <xf numFmtId="0" fontId="2" fillId="34" borderId="19" xfId="0" applyFont="1" applyFill="1" applyBorder="1" applyAlignment="1" applyProtection="1">
      <alignment wrapText="1"/>
      <protection/>
    </xf>
    <xf numFmtId="49" fontId="2" fillId="34" borderId="20" xfId="0" applyNumberFormat="1" applyFont="1" applyFill="1" applyBorder="1" applyAlignment="1" applyProtection="1">
      <alignment wrapText="1"/>
      <protection/>
    </xf>
    <xf numFmtId="0" fontId="2" fillId="34" borderId="20" xfId="0" applyFont="1" applyFill="1" applyBorder="1" applyAlignment="1">
      <alignment horizontal="right"/>
    </xf>
    <xf numFmtId="0" fontId="2" fillId="34" borderId="20" xfId="0" applyFont="1" applyFill="1" applyBorder="1" applyAlignment="1" applyProtection="1">
      <alignment wrapText="1"/>
      <protection locked="0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 applyProtection="1">
      <alignment wrapText="1"/>
      <protection locked="0"/>
    </xf>
    <xf numFmtId="0" fontId="2" fillId="34" borderId="22" xfId="0" applyFont="1" applyFill="1" applyBorder="1" applyAlignment="1" applyProtection="1">
      <alignment wrapText="1"/>
      <protection/>
    </xf>
    <xf numFmtId="49" fontId="2" fillId="34" borderId="23" xfId="0" applyNumberFormat="1" applyFont="1" applyFill="1" applyBorder="1" applyAlignment="1" applyProtection="1">
      <alignment wrapText="1"/>
      <protection/>
    </xf>
    <xf numFmtId="0" fontId="2" fillId="34" borderId="23" xfId="0" applyFont="1" applyFill="1" applyBorder="1" applyAlignment="1">
      <alignment horizontal="right"/>
    </xf>
    <xf numFmtId="0" fontId="2" fillId="34" borderId="23" xfId="0" applyFont="1" applyFill="1" applyBorder="1" applyAlignment="1" applyProtection="1">
      <alignment wrapText="1"/>
      <protection locked="0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 applyProtection="1">
      <alignment wrapText="1"/>
      <protection locked="0"/>
    </xf>
    <xf numFmtId="0" fontId="2" fillId="34" borderId="18" xfId="0" applyFont="1" applyFill="1" applyBorder="1" applyAlignment="1">
      <alignment wrapText="1"/>
    </xf>
    <xf numFmtId="0" fontId="2" fillId="34" borderId="18" xfId="0" applyFont="1" applyFill="1" applyBorder="1" applyAlignment="1">
      <alignment/>
    </xf>
    <xf numFmtId="0" fontId="0" fillId="34" borderId="25" xfId="0" applyFont="1" applyFill="1" applyBorder="1" applyAlignment="1" applyProtection="1">
      <alignment wrapText="1"/>
      <protection/>
    </xf>
    <xf numFmtId="49" fontId="0" fillId="34" borderId="26" xfId="0" applyNumberFormat="1" applyFont="1" applyFill="1" applyBorder="1" applyAlignment="1" applyProtection="1">
      <alignment wrapText="1"/>
      <protection/>
    </xf>
    <xf numFmtId="0" fontId="0" fillId="34" borderId="26" xfId="0" applyFont="1" applyFill="1" applyBorder="1" applyAlignment="1">
      <alignment horizontal="right"/>
    </xf>
    <xf numFmtId="0" fontId="0" fillId="34" borderId="26" xfId="0" applyFont="1" applyFill="1" applyBorder="1" applyAlignment="1" applyProtection="1">
      <alignment wrapText="1"/>
      <protection locked="0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 applyProtection="1">
      <alignment wrapText="1"/>
      <protection locked="0"/>
    </xf>
    <xf numFmtId="0" fontId="0" fillId="34" borderId="28" xfId="0" applyFont="1" applyFill="1" applyBorder="1" applyAlignment="1" applyProtection="1">
      <alignment wrapText="1"/>
      <protection/>
    </xf>
    <xf numFmtId="49" fontId="0" fillId="34" borderId="0" xfId="0" applyNumberFormat="1" applyFont="1" applyFill="1" applyBorder="1" applyAlignment="1" applyProtection="1">
      <alignment wrapText="1"/>
      <protection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>
      <alignment/>
    </xf>
    <xf numFmtId="0" fontId="0" fillId="34" borderId="29" xfId="0" applyFont="1" applyFill="1" applyBorder="1" applyAlignment="1" applyProtection="1">
      <alignment wrapText="1"/>
      <protection locked="0"/>
    </xf>
    <xf numFmtId="0" fontId="0" fillId="34" borderId="28" xfId="0" applyFill="1" applyBorder="1" applyAlignment="1" applyProtection="1">
      <alignment wrapText="1"/>
      <protection/>
    </xf>
    <xf numFmtId="49" fontId="0" fillId="34" borderId="0" xfId="0" applyNumberFormat="1" applyFill="1" applyBorder="1" applyAlignment="1" applyProtection="1">
      <alignment wrapText="1"/>
      <protection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Border="1" applyAlignment="1">
      <alignment/>
    </xf>
    <xf numFmtId="0" fontId="0" fillId="34" borderId="29" xfId="0" applyFill="1" applyBorder="1" applyAlignment="1" applyProtection="1">
      <alignment wrapText="1"/>
      <protection locked="0"/>
    </xf>
    <xf numFmtId="0" fontId="0" fillId="34" borderId="30" xfId="0" applyFont="1" applyFill="1" applyBorder="1" applyAlignment="1" applyProtection="1">
      <alignment wrapText="1"/>
      <protection/>
    </xf>
    <xf numFmtId="49" fontId="0" fillId="34" borderId="31" xfId="0" applyNumberFormat="1" applyFill="1" applyBorder="1" applyAlignment="1" applyProtection="1">
      <alignment wrapText="1"/>
      <protection/>
    </xf>
    <xf numFmtId="0" fontId="0" fillId="34" borderId="31" xfId="0" applyFill="1" applyBorder="1" applyAlignment="1">
      <alignment horizontal="right"/>
    </xf>
    <xf numFmtId="0" fontId="0" fillId="34" borderId="31" xfId="0" applyFill="1" applyBorder="1" applyAlignment="1" applyProtection="1">
      <alignment wrapText="1"/>
      <protection locked="0"/>
    </xf>
    <xf numFmtId="0" fontId="0" fillId="34" borderId="31" xfId="0" applyFill="1" applyBorder="1" applyAlignment="1">
      <alignment/>
    </xf>
    <xf numFmtId="0" fontId="0" fillId="34" borderId="32" xfId="0" applyFill="1" applyBorder="1" applyAlignment="1" applyProtection="1">
      <alignment wrapText="1"/>
      <protection locked="0"/>
    </xf>
    <xf numFmtId="0" fontId="0" fillId="35" borderId="11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right" wrapText="1"/>
    </xf>
    <xf numFmtId="49" fontId="0" fillId="35" borderId="10" xfId="0" applyNumberFormat="1" applyFont="1" applyFill="1" applyBorder="1" applyAlignment="1">
      <alignment horizontal="right" wrapText="1"/>
    </xf>
    <xf numFmtId="49" fontId="0" fillId="35" borderId="15" xfId="0" applyNumberFormat="1" applyFont="1" applyFill="1" applyBorder="1" applyAlignment="1">
      <alignment horizontal="right" wrapText="1"/>
    </xf>
    <xf numFmtId="0" fontId="0" fillId="36" borderId="11" xfId="0" applyFont="1" applyFill="1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36" borderId="33" xfId="0" applyFont="1" applyFill="1" applyBorder="1" applyAlignment="1" applyProtection="1">
      <alignment wrapText="1"/>
      <protection locked="0"/>
    </xf>
    <xf numFmtId="0" fontId="0" fillId="36" borderId="34" xfId="0" applyFont="1" applyFill="1" applyBorder="1" applyAlignment="1" applyProtection="1">
      <alignment wrapText="1"/>
      <protection locked="0"/>
    </xf>
    <xf numFmtId="0" fontId="0" fillId="36" borderId="3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9" fontId="0" fillId="0" borderId="0" xfId="0" applyNumberFormat="1" applyAlignment="1">
      <alignment/>
    </xf>
    <xf numFmtId="173" fontId="0" fillId="0" borderId="0" xfId="48" applyNumberFormat="1" applyFont="1" applyAlignment="1">
      <alignment/>
    </xf>
    <xf numFmtId="9" fontId="2" fillId="0" borderId="0" xfId="54" applyFont="1" applyAlignment="1">
      <alignment horizontal="center"/>
    </xf>
    <xf numFmtId="9" fontId="0" fillId="0" borderId="0" xfId="54" applyFont="1" applyAlignment="1">
      <alignment/>
    </xf>
    <xf numFmtId="9" fontId="2" fillId="0" borderId="0" xfId="0" applyNumberFormat="1" applyFont="1" applyAlignment="1">
      <alignment horizontal="center"/>
    </xf>
    <xf numFmtId="9" fontId="0" fillId="34" borderId="0" xfId="0" applyNumberFormat="1" applyFont="1" applyFill="1" applyBorder="1" applyAlignment="1">
      <alignment/>
    </xf>
    <xf numFmtId="173" fontId="2" fillId="0" borderId="0" xfId="48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8">
      <selection activeCell="E52" sqref="E52"/>
    </sheetView>
  </sheetViews>
  <sheetFormatPr defaultColWidth="9.140625" defaultRowHeight="12.75"/>
  <cols>
    <col min="1" max="1" width="46.57421875" style="5" customWidth="1"/>
    <col min="2" max="2" width="39.421875" style="3" customWidth="1"/>
    <col min="3" max="3" width="10.421875" style="2" customWidth="1"/>
    <col min="4" max="4" width="15.57421875" style="4" customWidth="1"/>
    <col min="5" max="5" width="15.57421875" style="0" customWidth="1"/>
    <col min="6" max="6" width="26.8515625" style="4" customWidth="1"/>
    <col min="7" max="7" width="12.00390625" style="0" customWidth="1"/>
  </cols>
  <sheetData>
    <row r="1" spans="1:6" ht="25.5" customHeight="1">
      <c r="A1" s="87" t="s">
        <v>60</v>
      </c>
      <c r="B1" s="87"/>
      <c r="C1" s="87"/>
      <c r="D1" s="87"/>
      <c r="E1" s="87"/>
      <c r="F1" s="87"/>
    </row>
    <row r="2" spans="1:6" ht="15.75" customHeight="1">
      <c r="A2" s="24" t="s">
        <v>61</v>
      </c>
      <c r="B2" s="23"/>
      <c r="C2" s="23"/>
      <c r="D2" s="23"/>
      <c r="E2" s="23"/>
      <c r="F2" s="23"/>
    </row>
    <row r="3" spans="1:6" ht="18" customHeight="1">
      <c r="A3" s="24" t="s">
        <v>62</v>
      </c>
      <c r="B3" s="23"/>
      <c r="C3" s="23"/>
      <c r="D3" s="23"/>
      <c r="E3" s="23"/>
      <c r="F3" s="23"/>
    </row>
    <row r="4" spans="1:6" ht="13.5" thickBot="1">
      <c r="A4" s="6"/>
      <c r="B4" s="7"/>
      <c r="C4" s="8"/>
      <c r="D4" s="10"/>
      <c r="E4" s="9"/>
      <c r="F4" s="10"/>
    </row>
    <row r="5" spans="1:6" s="1" customFormat="1" ht="13.5" thickBot="1">
      <c r="A5" s="25" t="s">
        <v>15</v>
      </c>
      <c r="B5" s="26" t="s">
        <v>2</v>
      </c>
      <c r="C5" s="27" t="s">
        <v>3</v>
      </c>
      <c r="D5" s="28" t="s">
        <v>4</v>
      </c>
      <c r="E5" s="29" t="s">
        <v>5</v>
      </c>
      <c r="F5" s="30" t="s">
        <v>6</v>
      </c>
    </row>
    <row r="6" spans="1:6" ht="12.75">
      <c r="A6" s="15" t="s">
        <v>8</v>
      </c>
      <c r="B6" s="14" t="s">
        <v>12</v>
      </c>
      <c r="C6" s="71">
        <v>1</v>
      </c>
      <c r="D6" s="80">
        <v>1</v>
      </c>
      <c r="E6" s="74">
        <f>C6*D6</f>
        <v>1</v>
      </c>
      <c r="F6" s="83"/>
    </row>
    <row r="7" spans="1:6" ht="25.5">
      <c r="A7" s="16" t="s">
        <v>9</v>
      </c>
      <c r="B7" s="12" t="s">
        <v>13</v>
      </c>
      <c r="C7" s="72">
        <v>2</v>
      </c>
      <c r="D7" s="81">
        <v>1</v>
      </c>
      <c r="E7" s="75">
        <f>C7*D7</f>
        <v>2</v>
      </c>
      <c r="F7" s="84"/>
    </row>
    <row r="8" spans="1:6" ht="13.5" thickBot="1">
      <c r="A8" s="17" t="s">
        <v>10</v>
      </c>
      <c r="B8" s="18" t="s">
        <v>14</v>
      </c>
      <c r="C8" s="73">
        <v>3</v>
      </c>
      <c r="D8" s="82">
        <v>2</v>
      </c>
      <c r="E8" s="76">
        <f>C8*D8</f>
        <v>6</v>
      </c>
      <c r="F8" s="85"/>
    </row>
    <row r="9" spans="1:6" ht="13.5" thickBot="1">
      <c r="A9" s="25" t="s">
        <v>11</v>
      </c>
      <c r="B9" s="26"/>
      <c r="C9" s="27"/>
      <c r="D9" s="31"/>
      <c r="E9" s="29">
        <f>SUM(E6:E8)</f>
        <v>9</v>
      </c>
      <c r="F9" s="32"/>
    </row>
    <row r="10" spans="1:6" ht="13.5" thickBot="1">
      <c r="A10" s="6"/>
      <c r="B10" s="7"/>
      <c r="C10" s="8"/>
      <c r="D10" s="10"/>
      <c r="E10" s="9"/>
      <c r="F10" s="10"/>
    </row>
    <row r="11" spans="1:6" s="1" customFormat="1" ht="26.25" thickBot="1">
      <c r="A11" s="25" t="s">
        <v>16</v>
      </c>
      <c r="B11" s="26"/>
      <c r="C11" s="27" t="s">
        <v>3</v>
      </c>
      <c r="D11" s="28" t="s">
        <v>4</v>
      </c>
      <c r="E11" s="29" t="s">
        <v>5</v>
      </c>
      <c r="F11" s="30" t="s">
        <v>6</v>
      </c>
    </row>
    <row r="12" spans="1:6" ht="12.75">
      <c r="A12" s="15" t="s">
        <v>8</v>
      </c>
      <c r="B12" s="14" t="s">
        <v>36</v>
      </c>
      <c r="C12" s="71">
        <v>5</v>
      </c>
      <c r="D12" s="80">
        <f>3+1+7+2+1</f>
        <v>14</v>
      </c>
      <c r="E12" s="74">
        <f>C12*D12</f>
        <v>70</v>
      </c>
      <c r="F12" s="83"/>
    </row>
    <row r="13" spans="1:6" ht="12.75">
      <c r="A13" s="16" t="s">
        <v>9</v>
      </c>
      <c r="B13" s="12" t="s">
        <v>37</v>
      </c>
      <c r="C13" s="72">
        <v>10</v>
      </c>
      <c r="D13" s="81">
        <f>1+2+2</f>
        <v>5</v>
      </c>
      <c r="E13" s="75">
        <f>C13*D13</f>
        <v>50</v>
      </c>
      <c r="F13" s="84"/>
    </row>
    <row r="14" spans="1:6" ht="13.5" thickBot="1">
      <c r="A14" s="17" t="s">
        <v>10</v>
      </c>
      <c r="B14" s="18" t="s">
        <v>38</v>
      </c>
      <c r="C14" s="73">
        <v>15</v>
      </c>
      <c r="D14" s="82">
        <f>1</f>
        <v>1</v>
      </c>
      <c r="E14" s="76">
        <f>C14*D14</f>
        <v>15</v>
      </c>
      <c r="F14" s="85"/>
    </row>
    <row r="15" spans="1:6" ht="13.5" thickBot="1">
      <c r="A15" s="25" t="s">
        <v>17</v>
      </c>
      <c r="B15" s="26"/>
      <c r="C15" s="27"/>
      <c r="D15" s="31"/>
      <c r="E15" s="29">
        <f>SUM(E12:E14)</f>
        <v>135</v>
      </c>
      <c r="F15" s="32"/>
    </row>
    <row r="16" spans="1:6" ht="13.5" thickBot="1">
      <c r="A16" s="6"/>
      <c r="B16" s="7"/>
      <c r="C16" s="8"/>
      <c r="D16" s="10"/>
      <c r="E16" s="9"/>
      <c r="F16" s="10"/>
    </row>
    <row r="17" spans="1:6" ht="13.5" thickBot="1">
      <c r="A17" s="33" t="s">
        <v>18</v>
      </c>
      <c r="B17" s="34"/>
      <c r="C17" s="35"/>
      <c r="D17" s="36"/>
      <c r="E17" s="37">
        <f>TAW+TBF</f>
        <v>144</v>
      </c>
      <c r="F17" s="38"/>
    </row>
    <row r="18" spans="1:6" ht="13.5" thickBot="1">
      <c r="A18" s="6"/>
      <c r="B18" s="7"/>
      <c r="C18" s="8"/>
      <c r="D18" s="10"/>
      <c r="E18" s="9"/>
      <c r="F18" s="10"/>
    </row>
    <row r="19" spans="1:6" s="1" customFormat="1" ht="13.5" thickBot="1">
      <c r="A19" s="25" t="s">
        <v>19</v>
      </c>
      <c r="B19" s="26" t="s">
        <v>63</v>
      </c>
      <c r="C19" s="27" t="s">
        <v>3</v>
      </c>
      <c r="D19" s="28" t="s">
        <v>4</v>
      </c>
      <c r="E19" s="29" t="s">
        <v>5</v>
      </c>
      <c r="F19" s="30" t="s">
        <v>7</v>
      </c>
    </row>
    <row r="20" spans="1:6" ht="12.75">
      <c r="A20" s="15" t="s">
        <v>21</v>
      </c>
      <c r="B20" s="14" t="s">
        <v>39</v>
      </c>
      <c r="C20" s="77">
        <v>2</v>
      </c>
      <c r="D20" s="80">
        <v>5</v>
      </c>
      <c r="E20" s="74">
        <f aca="true" t="shared" si="0" ref="E20:E32">C20*D20</f>
        <v>10</v>
      </c>
      <c r="F20" s="83"/>
    </row>
    <row r="21" spans="1:6" ht="12.75">
      <c r="A21" s="16" t="s">
        <v>22</v>
      </c>
      <c r="B21" s="12" t="s">
        <v>39</v>
      </c>
      <c r="C21" s="78">
        <v>1</v>
      </c>
      <c r="D21" s="81">
        <v>5</v>
      </c>
      <c r="E21" s="75">
        <f t="shared" si="0"/>
        <v>5</v>
      </c>
      <c r="F21" s="84"/>
    </row>
    <row r="22" spans="1:6" ht="12.75">
      <c r="A22" s="16" t="s">
        <v>23</v>
      </c>
      <c r="B22" s="12" t="s">
        <v>39</v>
      </c>
      <c r="C22" s="78">
        <v>1</v>
      </c>
      <c r="D22" s="81">
        <v>5</v>
      </c>
      <c r="E22" s="75">
        <f t="shared" si="0"/>
        <v>5</v>
      </c>
      <c r="F22" s="84"/>
    </row>
    <row r="23" spans="1:6" ht="12.75">
      <c r="A23" s="16" t="s">
        <v>24</v>
      </c>
      <c r="B23" s="12" t="s">
        <v>39</v>
      </c>
      <c r="C23" s="78">
        <v>1</v>
      </c>
      <c r="D23" s="81">
        <v>0</v>
      </c>
      <c r="E23" s="75">
        <f t="shared" si="0"/>
        <v>0</v>
      </c>
      <c r="F23" s="84"/>
    </row>
    <row r="24" spans="1:6" ht="12.75">
      <c r="A24" s="16" t="s">
        <v>25</v>
      </c>
      <c r="B24" s="12" t="s">
        <v>39</v>
      </c>
      <c r="C24" s="78">
        <v>1</v>
      </c>
      <c r="D24" s="81">
        <v>5</v>
      </c>
      <c r="E24" s="75">
        <f t="shared" si="0"/>
        <v>5</v>
      </c>
      <c r="F24" s="84"/>
    </row>
    <row r="25" spans="1:6" ht="12.75">
      <c r="A25" s="16" t="s">
        <v>26</v>
      </c>
      <c r="B25" s="12" t="s">
        <v>39</v>
      </c>
      <c r="C25" s="78">
        <v>0.5</v>
      </c>
      <c r="D25" s="81">
        <v>0</v>
      </c>
      <c r="E25" s="75">
        <f t="shared" si="0"/>
        <v>0</v>
      </c>
      <c r="F25" s="84"/>
    </row>
    <row r="26" spans="1:6" ht="12.75">
      <c r="A26" s="16" t="s">
        <v>27</v>
      </c>
      <c r="B26" s="12" t="s">
        <v>39</v>
      </c>
      <c r="C26" s="78">
        <v>0.5</v>
      </c>
      <c r="D26" s="81">
        <v>5</v>
      </c>
      <c r="E26" s="75">
        <f t="shared" si="0"/>
        <v>2.5</v>
      </c>
      <c r="F26" s="84"/>
    </row>
    <row r="27" spans="1:6" ht="12.75">
      <c r="A27" s="16" t="s">
        <v>28</v>
      </c>
      <c r="B27" s="12" t="s">
        <v>39</v>
      </c>
      <c r="C27" s="78">
        <v>2</v>
      </c>
      <c r="D27" s="81">
        <v>5</v>
      </c>
      <c r="E27" s="75">
        <f t="shared" si="0"/>
        <v>10</v>
      </c>
      <c r="F27" s="84"/>
    </row>
    <row r="28" spans="1:6" ht="12.75">
      <c r="A28" s="16" t="s">
        <v>29</v>
      </c>
      <c r="B28" s="12" t="s">
        <v>39</v>
      </c>
      <c r="C28" s="78">
        <v>1</v>
      </c>
      <c r="D28" s="81">
        <v>5</v>
      </c>
      <c r="E28" s="75">
        <f t="shared" si="0"/>
        <v>5</v>
      </c>
      <c r="F28" s="84"/>
    </row>
    <row r="29" spans="1:6" ht="12.75">
      <c r="A29" s="16" t="s">
        <v>30</v>
      </c>
      <c r="B29" s="12" t="s">
        <v>39</v>
      </c>
      <c r="C29" s="78">
        <v>1</v>
      </c>
      <c r="D29" s="81">
        <v>5</v>
      </c>
      <c r="E29" s="75">
        <f t="shared" si="0"/>
        <v>5</v>
      </c>
      <c r="F29" s="84"/>
    </row>
    <row r="30" spans="1:6" ht="12.75">
      <c r="A30" s="16" t="s">
        <v>31</v>
      </c>
      <c r="B30" s="12" t="s">
        <v>39</v>
      </c>
      <c r="C30" s="78">
        <v>1</v>
      </c>
      <c r="D30" s="81">
        <v>5</v>
      </c>
      <c r="E30" s="75">
        <f t="shared" si="0"/>
        <v>5</v>
      </c>
      <c r="F30" s="84"/>
    </row>
    <row r="31" spans="1:6" ht="12.75">
      <c r="A31" s="16" t="s">
        <v>32</v>
      </c>
      <c r="B31" s="12" t="s">
        <v>39</v>
      </c>
      <c r="C31" s="78">
        <v>1</v>
      </c>
      <c r="D31" s="81">
        <v>0</v>
      </c>
      <c r="E31" s="75">
        <f t="shared" si="0"/>
        <v>0</v>
      </c>
      <c r="F31" s="84"/>
    </row>
    <row r="32" spans="1:6" ht="26.25" thickBot="1">
      <c r="A32" s="17" t="s">
        <v>33</v>
      </c>
      <c r="B32" s="18" t="s">
        <v>39</v>
      </c>
      <c r="C32" s="79">
        <v>1</v>
      </c>
      <c r="D32" s="82">
        <v>0</v>
      </c>
      <c r="E32" s="76">
        <f t="shared" si="0"/>
        <v>0</v>
      </c>
      <c r="F32" s="85"/>
    </row>
    <row r="33" spans="1:6" ht="13.5" thickBot="1">
      <c r="A33" s="25" t="s">
        <v>34</v>
      </c>
      <c r="B33" s="26"/>
      <c r="C33" s="27"/>
      <c r="D33" s="31"/>
      <c r="E33" s="29">
        <f>SUM(E20:E32)</f>
        <v>52.5</v>
      </c>
      <c r="F33" s="32"/>
    </row>
    <row r="34" spans="1:6" ht="13.5" thickBot="1">
      <c r="A34" s="39" t="s">
        <v>35</v>
      </c>
      <c r="B34" s="40" t="s">
        <v>40</v>
      </c>
      <c r="C34" s="41"/>
      <c r="D34" s="42"/>
      <c r="E34" s="43">
        <f>0.6+(0.01*E33)</f>
        <v>1.125</v>
      </c>
      <c r="F34" s="44"/>
    </row>
    <row r="35" spans="1:6" ht="13.5" thickBot="1">
      <c r="A35" s="6"/>
      <c r="B35" s="7"/>
      <c r="C35" s="8"/>
      <c r="D35" s="10"/>
      <c r="E35" s="9"/>
      <c r="F35" s="10"/>
    </row>
    <row r="36" spans="1:7" s="1" customFormat="1" ht="26.25" thickBot="1">
      <c r="A36" s="25" t="s">
        <v>41</v>
      </c>
      <c r="B36" s="26" t="s">
        <v>20</v>
      </c>
      <c r="C36" s="27" t="s">
        <v>3</v>
      </c>
      <c r="D36" s="28" t="s">
        <v>4</v>
      </c>
      <c r="E36" s="29" t="s">
        <v>5</v>
      </c>
      <c r="F36" s="28" t="s">
        <v>7</v>
      </c>
      <c r="G36" s="45" t="s">
        <v>42</v>
      </c>
    </row>
    <row r="37" spans="1:7" ht="12.75">
      <c r="A37" s="13" t="s">
        <v>43</v>
      </c>
      <c r="B37" s="14" t="s">
        <v>52</v>
      </c>
      <c r="C37" s="77">
        <v>1.5</v>
      </c>
      <c r="D37" s="80">
        <v>3</v>
      </c>
      <c r="E37" s="74">
        <f aca="true" t="shared" si="1" ref="E37:E44">C37*D37</f>
        <v>4.5</v>
      </c>
      <c r="F37" s="80"/>
      <c r="G37" s="21">
        <f aca="true" t="shared" si="2" ref="G37:G42">IF(E37&lt;3,1,0)</f>
        <v>0</v>
      </c>
    </row>
    <row r="38" spans="1:7" ht="12.75">
      <c r="A38" s="11" t="s">
        <v>44</v>
      </c>
      <c r="B38" s="12" t="s">
        <v>52</v>
      </c>
      <c r="C38" s="78">
        <v>0.5</v>
      </c>
      <c r="D38" s="81">
        <v>3</v>
      </c>
      <c r="E38" s="75">
        <f t="shared" si="1"/>
        <v>1.5</v>
      </c>
      <c r="F38" s="81"/>
      <c r="G38" s="20">
        <f t="shared" si="2"/>
        <v>1</v>
      </c>
    </row>
    <row r="39" spans="1:7" ht="12.75">
      <c r="A39" s="11" t="s">
        <v>45</v>
      </c>
      <c r="B39" s="12" t="s">
        <v>52</v>
      </c>
      <c r="C39" s="78">
        <v>1</v>
      </c>
      <c r="D39" s="81">
        <v>5</v>
      </c>
      <c r="E39" s="75">
        <f t="shared" si="1"/>
        <v>5</v>
      </c>
      <c r="F39" s="81"/>
      <c r="G39" s="20">
        <f t="shared" si="2"/>
        <v>0</v>
      </c>
    </row>
    <row r="40" spans="1:7" ht="12.75">
      <c r="A40" s="11" t="s">
        <v>46</v>
      </c>
      <c r="B40" s="12" t="s">
        <v>52</v>
      </c>
      <c r="C40" s="78">
        <v>0.5</v>
      </c>
      <c r="D40" s="81">
        <v>5</v>
      </c>
      <c r="E40" s="75">
        <f t="shared" si="1"/>
        <v>2.5</v>
      </c>
      <c r="F40" s="81"/>
      <c r="G40" s="20">
        <f t="shared" si="2"/>
        <v>1</v>
      </c>
    </row>
    <row r="41" spans="1:7" ht="12.75">
      <c r="A41" s="11" t="s">
        <v>47</v>
      </c>
      <c r="B41" s="12" t="s">
        <v>53</v>
      </c>
      <c r="C41" s="78">
        <v>1</v>
      </c>
      <c r="D41" s="81">
        <v>5</v>
      </c>
      <c r="E41" s="75">
        <f t="shared" si="1"/>
        <v>5</v>
      </c>
      <c r="F41" s="81"/>
      <c r="G41" s="20">
        <f t="shared" si="2"/>
        <v>0</v>
      </c>
    </row>
    <row r="42" spans="1:7" ht="12.75">
      <c r="A42" s="11" t="s">
        <v>48</v>
      </c>
      <c r="B42" s="12" t="s">
        <v>54</v>
      </c>
      <c r="C42" s="78">
        <v>2</v>
      </c>
      <c r="D42" s="81">
        <v>5</v>
      </c>
      <c r="E42" s="75">
        <f t="shared" si="1"/>
        <v>10</v>
      </c>
      <c r="F42" s="81"/>
      <c r="G42" s="20">
        <f t="shared" si="2"/>
        <v>0</v>
      </c>
    </row>
    <row r="43" spans="1:7" ht="12.75">
      <c r="A43" s="11" t="s">
        <v>49</v>
      </c>
      <c r="B43" s="12" t="s">
        <v>55</v>
      </c>
      <c r="C43" s="78">
        <v>-1</v>
      </c>
      <c r="D43" s="81">
        <v>3</v>
      </c>
      <c r="E43" s="75">
        <f t="shared" si="1"/>
        <v>-3</v>
      </c>
      <c r="F43" s="81"/>
      <c r="G43" s="20">
        <f>IF(E43&gt;3,1,0)</f>
        <v>0</v>
      </c>
    </row>
    <row r="44" spans="1:7" ht="13.5" thickBot="1">
      <c r="A44" s="22" t="s">
        <v>50</v>
      </c>
      <c r="B44" s="18" t="s">
        <v>56</v>
      </c>
      <c r="C44" s="79" t="s">
        <v>0</v>
      </c>
      <c r="D44" s="82">
        <v>3</v>
      </c>
      <c r="E44" s="76">
        <f t="shared" si="1"/>
        <v>-3</v>
      </c>
      <c r="F44" s="82"/>
      <c r="G44" s="19">
        <f>IF(E44&gt;3,1,0)</f>
        <v>0</v>
      </c>
    </row>
    <row r="45" spans="1:7" ht="13.5" thickBot="1">
      <c r="A45" s="25" t="s">
        <v>51</v>
      </c>
      <c r="B45" s="26"/>
      <c r="C45" s="27"/>
      <c r="D45" s="31"/>
      <c r="E45" s="29">
        <f>SUM(E37:E44)</f>
        <v>22.5</v>
      </c>
      <c r="F45" s="31"/>
      <c r="G45" s="46">
        <f>SUM(G37:G44)</f>
        <v>2</v>
      </c>
    </row>
    <row r="46" spans="1:7" ht="13.5" thickBot="1">
      <c r="A46" s="25" t="s">
        <v>1</v>
      </c>
      <c r="B46" s="26" t="s">
        <v>65</v>
      </c>
      <c r="C46" s="27"/>
      <c r="D46" s="31"/>
      <c r="E46" s="29">
        <f>1.4+(-0.03*E45)</f>
        <v>0.725</v>
      </c>
      <c r="F46" s="31"/>
      <c r="G46" s="46"/>
    </row>
    <row r="47" spans="1:6" ht="13.5" thickBot="1">
      <c r="A47" s="6"/>
      <c r="B47" s="7"/>
      <c r="C47" s="8"/>
      <c r="D47" s="10"/>
      <c r="E47" s="9"/>
      <c r="F47" s="10"/>
    </row>
    <row r="48" spans="1:6" ht="12.75">
      <c r="A48" s="47" t="s">
        <v>64</v>
      </c>
      <c r="B48" s="48"/>
      <c r="C48" s="49"/>
      <c r="D48" s="50"/>
      <c r="E48" s="51">
        <f>UUCP*TCF*EF</f>
        <v>117.45</v>
      </c>
      <c r="F48" s="52"/>
    </row>
    <row r="49" spans="1:6" ht="12.75">
      <c r="A49" s="53" t="s">
        <v>66</v>
      </c>
      <c r="B49" s="54"/>
      <c r="C49" s="55"/>
      <c r="D49" s="56"/>
      <c r="E49" s="57">
        <f>IF(G45&lt;3,20,IF(G45&lt;5,28,36))</f>
        <v>20</v>
      </c>
      <c r="F49" s="58"/>
    </row>
    <row r="50" spans="1:6" ht="12.75">
      <c r="A50" s="53" t="s">
        <v>87</v>
      </c>
      <c r="B50" s="54"/>
      <c r="C50" s="55"/>
      <c r="D50" s="56"/>
      <c r="E50" s="57">
        <f>E48*E49</f>
        <v>2349</v>
      </c>
      <c r="F50" s="58"/>
    </row>
    <row r="51" spans="1:6" ht="12.75">
      <c r="A51" s="53" t="s">
        <v>85</v>
      </c>
      <c r="B51" s="54"/>
      <c r="C51" s="55"/>
      <c r="D51" s="56"/>
      <c r="E51" s="93">
        <v>1</v>
      </c>
      <c r="F51" s="58" t="s">
        <v>86</v>
      </c>
    </row>
    <row r="52" spans="1:6" ht="12.75">
      <c r="A52" s="53" t="s">
        <v>67</v>
      </c>
      <c r="B52" s="54"/>
      <c r="C52" s="55"/>
      <c r="D52" s="56"/>
      <c r="E52" s="57">
        <f>E50*(1+E51)</f>
        <v>4698</v>
      </c>
      <c r="F52" s="58"/>
    </row>
    <row r="53" spans="1:6" ht="12.75">
      <c r="A53" s="53" t="s">
        <v>68</v>
      </c>
      <c r="B53" s="60"/>
      <c r="C53" s="61"/>
      <c r="D53" s="62"/>
      <c r="E53" s="63">
        <f>E52/148</f>
        <v>31.743243243243242</v>
      </c>
      <c r="F53" s="64"/>
    </row>
    <row r="54" spans="1:6" ht="13.5" customHeight="1">
      <c r="A54" s="59" t="s">
        <v>57</v>
      </c>
      <c r="B54" s="60"/>
      <c r="C54" s="61"/>
      <c r="D54" s="62"/>
      <c r="E54" s="63">
        <f>2.5*POWER(E53,0.38)</f>
        <v>9.301810797616847</v>
      </c>
      <c r="F54" s="64" t="s">
        <v>58</v>
      </c>
    </row>
    <row r="55" spans="1:6" ht="13.5" thickBot="1">
      <c r="A55" s="65" t="s">
        <v>59</v>
      </c>
      <c r="B55" s="66"/>
      <c r="C55" s="67"/>
      <c r="D55" s="68"/>
      <c r="E55" s="69">
        <f>E53/E54</f>
        <v>3.4125874987025067</v>
      </c>
      <c r="F55" s="7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32.57421875" style="0" bestFit="1" customWidth="1"/>
  </cols>
  <sheetData>
    <row r="4" spans="1:8" ht="12.75">
      <c r="A4" s="1" t="s">
        <v>69</v>
      </c>
      <c r="B4" s="86" t="s">
        <v>76</v>
      </c>
      <c r="C4" s="86" t="s">
        <v>77</v>
      </c>
      <c r="D4" s="86" t="s">
        <v>78</v>
      </c>
      <c r="E4" s="86" t="s">
        <v>79</v>
      </c>
      <c r="F4" s="86" t="s">
        <v>80</v>
      </c>
      <c r="G4" s="86" t="s">
        <v>81</v>
      </c>
      <c r="H4" s="86" t="s">
        <v>82</v>
      </c>
    </row>
    <row r="5" spans="1:8" ht="12.75">
      <c r="A5" s="1" t="s">
        <v>88</v>
      </c>
      <c r="B5" s="94">
        <f>ROUND(estimacionEsfuerzo*'Factores Distribucion Esfuerzo'!B5,0)</f>
        <v>141</v>
      </c>
      <c r="C5" s="94">
        <f>ROUND(estimacionEsfuerzo*'Factores Distribucion Esfuerzo'!C5,0)</f>
        <v>1409</v>
      </c>
      <c r="D5" s="94">
        <f>ROUND(estimacionEsfuerzo*'Factores Distribucion Esfuerzo'!D5,0)</f>
        <v>1034</v>
      </c>
      <c r="E5" s="94">
        <f>ROUND(estimacionEsfuerzo*'Factores Distribucion Esfuerzo'!E5,0)</f>
        <v>705</v>
      </c>
      <c r="F5" s="94">
        <f>ROUND(estimacionEsfuerzo*'Factores Distribucion Esfuerzo'!F5,0)</f>
        <v>705</v>
      </c>
      <c r="G5" s="94">
        <f>ROUND(estimacionEsfuerzo*'Factores Distribucion Esfuerzo'!G5,0)</f>
        <v>705</v>
      </c>
      <c r="H5" s="94">
        <f>SUM(B5:G5)</f>
        <v>4699</v>
      </c>
    </row>
    <row r="6" spans="1:8" ht="12.75">
      <c r="A6" t="s">
        <v>70</v>
      </c>
      <c r="B6" s="89">
        <f>$B$5*'Factores Distribucion Esfuerzo'!B6</f>
        <v>31.02</v>
      </c>
      <c r="C6" s="89">
        <f>$C$5*'Factores Distribucion Esfuerzo'!C6</f>
        <v>309.98</v>
      </c>
      <c r="D6" s="89">
        <f>$D$5*'Factores Distribucion Esfuerzo'!D6</f>
        <v>41.36</v>
      </c>
      <c r="E6" s="89">
        <f>$E$5*'Factores Distribucion Esfuerzo'!E6</f>
        <v>112.8</v>
      </c>
      <c r="F6" s="89">
        <f>$F$5*'Factores Distribucion Esfuerzo'!F6</f>
        <v>141</v>
      </c>
      <c r="G6" s="89">
        <f>$G$5*'Factores Distribucion Esfuerzo'!G6</f>
        <v>119.85000000000001</v>
      </c>
      <c r="H6" s="89"/>
    </row>
    <row r="7" spans="1:8" ht="12.75">
      <c r="A7" t="s">
        <v>71</v>
      </c>
      <c r="B7" s="89">
        <f>$B$5*'Factores Distribucion Esfuerzo'!B7</f>
        <v>45.12</v>
      </c>
      <c r="C7" s="89">
        <f>$C$5*'Factores Distribucion Esfuerzo'!C7</f>
        <v>154.99</v>
      </c>
      <c r="D7" s="89">
        <f>$D$5*'Factores Distribucion Esfuerzo'!D7</f>
        <v>144.76000000000002</v>
      </c>
      <c r="E7" s="89">
        <f>$E$5*'Factores Distribucion Esfuerzo'!E7</f>
        <v>42.3</v>
      </c>
      <c r="F7" s="89">
        <f>$F$5*'Factores Distribucion Esfuerzo'!F7</f>
        <v>0</v>
      </c>
      <c r="G7" s="89">
        <f>$G$5*'Factores Distribucion Esfuerzo'!G7</f>
        <v>0</v>
      </c>
      <c r="H7" s="89"/>
    </row>
    <row r="8" spans="1:8" ht="12.75">
      <c r="A8" t="s">
        <v>72</v>
      </c>
      <c r="B8" s="89">
        <f>$B$5*'Factores Distribucion Esfuerzo'!B8</f>
        <v>1.41</v>
      </c>
      <c r="C8" s="89">
        <f>$C$5*'Factores Distribucion Esfuerzo'!C8</f>
        <v>394.52000000000004</v>
      </c>
      <c r="D8" s="89">
        <f>$D$5*'Factores Distribucion Esfuerzo'!D8</f>
        <v>434.28</v>
      </c>
      <c r="E8" s="89">
        <f>$E$5*'Factores Distribucion Esfuerzo'!E8</f>
        <v>35.25</v>
      </c>
      <c r="F8" s="89">
        <f>$F$5*'Factores Distribucion Esfuerzo'!F8</f>
        <v>0</v>
      </c>
      <c r="G8" s="89">
        <f>$G$5*'Factores Distribucion Esfuerzo'!G8</f>
        <v>0</v>
      </c>
      <c r="H8" s="89"/>
    </row>
    <row r="9" spans="1:8" ht="12.75">
      <c r="A9" t="s">
        <v>73</v>
      </c>
      <c r="B9" s="89">
        <f>$B$5*'Factores Distribucion Esfuerzo'!B9</f>
        <v>63.45</v>
      </c>
      <c r="C9" s="89">
        <f>$C$5*'Factores Distribucion Esfuerzo'!C9</f>
        <v>422.7</v>
      </c>
      <c r="D9" s="89">
        <f>$D$5*'Factores Distribucion Esfuerzo'!D9</f>
        <v>351.56</v>
      </c>
      <c r="E9" s="89">
        <f>$E$5*'Factores Distribucion Esfuerzo'!E9</f>
        <v>408.9</v>
      </c>
      <c r="F9" s="89">
        <f>$F$5*'Factores Distribucion Esfuerzo'!F9</f>
        <v>387.75000000000006</v>
      </c>
      <c r="G9" s="89">
        <f>$G$5*'Factores Distribucion Esfuerzo'!G9</f>
        <v>183.3</v>
      </c>
      <c r="H9" s="89"/>
    </row>
    <row r="10" spans="1:8" ht="12.75">
      <c r="A10" t="s">
        <v>74</v>
      </c>
      <c r="B10" s="89">
        <f>$B$5*'Factores Distribucion Esfuerzo'!B10</f>
        <v>0</v>
      </c>
      <c r="C10" s="89">
        <f>$C$5*'Factores Distribucion Esfuerzo'!C10</f>
        <v>126.81</v>
      </c>
      <c r="D10" s="89">
        <f>$D$5*'Factores Distribucion Esfuerzo'!D10</f>
        <v>62.04</v>
      </c>
      <c r="E10" s="89">
        <f>$E$5*'Factores Distribucion Esfuerzo'!E10</f>
        <v>105.75</v>
      </c>
      <c r="F10" s="89">
        <f>$F$5*'Factores Distribucion Esfuerzo'!F10</f>
        <v>91.65</v>
      </c>
      <c r="G10" s="89">
        <f>$G$5*'Factores Distribucion Esfuerzo'!G10</f>
        <v>56.4</v>
      </c>
      <c r="H10" s="89"/>
    </row>
    <row r="11" spans="1:8" ht="12.75">
      <c r="A11" t="s">
        <v>75</v>
      </c>
      <c r="B11" s="89">
        <f>$B$5*'Factores Distribucion Esfuerzo'!B11</f>
        <v>0</v>
      </c>
      <c r="C11" s="89">
        <f>$C$5*'Factores Distribucion Esfuerzo'!C11</f>
        <v>0</v>
      </c>
      <c r="D11" s="89">
        <f>$D$5*'Factores Distribucion Esfuerzo'!D11</f>
        <v>0</v>
      </c>
      <c r="E11" s="89">
        <f>$E$5*'Factores Distribucion Esfuerzo'!E11</f>
        <v>0</v>
      </c>
      <c r="F11" s="89">
        <f>$F$5*'Factores Distribucion Esfuerzo'!F11</f>
        <v>84.6</v>
      </c>
      <c r="G11" s="89">
        <f>$G$5*'Factores Distribucion Esfuerzo'!G11</f>
        <v>274.95</v>
      </c>
      <c r="H11" s="89"/>
    </row>
    <row r="12" spans="1:8" ht="12.75">
      <c r="A12" s="9" t="s">
        <v>84</v>
      </c>
      <c r="B12" s="89">
        <f>$B$5*'Factores Distribucion Esfuerzo'!B12</f>
        <v>0</v>
      </c>
      <c r="C12" s="89">
        <f>$C$5*'Factores Distribucion Esfuerzo'!C12</f>
        <v>0</v>
      </c>
      <c r="D12" s="89">
        <f>$D$5*'Factores Distribucion Esfuerzo'!D12</f>
        <v>0</v>
      </c>
      <c r="E12" s="89">
        <f>$E$5*'Factores Distribucion Esfuerzo'!E12</f>
        <v>0</v>
      </c>
      <c r="F12" s="89">
        <f>$F$5*'Factores Distribucion Esfuerzo'!F12</f>
        <v>0</v>
      </c>
      <c r="G12" s="89">
        <f>$G$5*'Factores Distribucion Esfuerzo'!G12</f>
        <v>70.5</v>
      </c>
      <c r="H12" s="89"/>
    </row>
    <row r="13" spans="1:8" ht="12.75">
      <c r="A13" t="s">
        <v>82</v>
      </c>
      <c r="B13" s="89">
        <f>SUM(B6:B11)</f>
        <v>141</v>
      </c>
      <c r="C13" s="89">
        <f>SUM(C6:C11)</f>
        <v>1409</v>
      </c>
      <c r="D13" s="89">
        <f>SUM(D6:D11)</f>
        <v>1034</v>
      </c>
      <c r="E13" s="89">
        <f>SUM(E6:E11)</f>
        <v>705</v>
      </c>
      <c r="F13" s="89">
        <f>SUM(F6:F11)</f>
        <v>705</v>
      </c>
      <c r="G13" s="89">
        <f>SUM(G6:G12)</f>
        <v>705</v>
      </c>
      <c r="H13" s="89">
        <f>SUM(B13:G13)</f>
        <v>4699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32.57421875" style="0" bestFit="1" customWidth="1"/>
  </cols>
  <sheetData>
    <row r="4" spans="1:8" ht="12.75">
      <c r="A4" s="1" t="s">
        <v>69</v>
      </c>
      <c r="B4" s="86" t="s">
        <v>76</v>
      </c>
      <c r="C4" s="86" t="s">
        <v>77</v>
      </c>
      <c r="D4" s="86" t="s">
        <v>78</v>
      </c>
      <c r="E4" s="86" t="s">
        <v>79</v>
      </c>
      <c r="F4" s="86" t="s">
        <v>80</v>
      </c>
      <c r="G4" s="86" t="s">
        <v>81</v>
      </c>
      <c r="H4" s="86" t="s">
        <v>82</v>
      </c>
    </row>
    <row r="5" spans="1:8" ht="12.75">
      <c r="A5" s="1" t="s">
        <v>83</v>
      </c>
      <c r="B5" s="92">
        <v>0.03</v>
      </c>
      <c r="C5" s="90">
        <v>0.3</v>
      </c>
      <c r="D5" s="90">
        <v>0.22</v>
      </c>
      <c r="E5" s="90">
        <v>0.15</v>
      </c>
      <c r="F5" s="90">
        <v>0.15</v>
      </c>
      <c r="G5" s="90">
        <v>0.15</v>
      </c>
      <c r="H5" s="92">
        <f>SUM(B5:G5)</f>
        <v>1</v>
      </c>
    </row>
    <row r="6" spans="1:7" ht="12.75">
      <c r="A6" t="s">
        <v>70</v>
      </c>
      <c r="B6" s="88">
        <v>0.22</v>
      </c>
      <c r="C6" s="91">
        <v>0.22</v>
      </c>
      <c r="D6" s="91">
        <v>0.04</v>
      </c>
      <c r="E6" s="91">
        <v>0.16</v>
      </c>
      <c r="F6" s="91">
        <v>0.2</v>
      </c>
      <c r="G6" s="91">
        <v>0.17</v>
      </c>
    </row>
    <row r="7" spans="1:7" ht="12.75">
      <c r="A7" t="s">
        <v>71</v>
      </c>
      <c r="B7" s="88">
        <v>0.32</v>
      </c>
      <c r="C7" s="91">
        <v>0.11</v>
      </c>
      <c r="D7" s="91">
        <v>0.14</v>
      </c>
      <c r="E7" s="91">
        <v>0.06</v>
      </c>
      <c r="G7" s="91"/>
    </row>
    <row r="8" spans="1:7" ht="12.75">
      <c r="A8" t="s">
        <v>72</v>
      </c>
      <c r="B8" s="88">
        <v>0.01</v>
      </c>
      <c r="C8" s="91">
        <v>0.28</v>
      </c>
      <c r="D8" s="91">
        <v>0.42</v>
      </c>
      <c r="E8" s="91">
        <v>0.05</v>
      </c>
      <c r="G8" s="91"/>
    </row>
    <row r="9" spans="1:7" ht="12.75">
      <c r="A9" t="s">
        <v>73</v>
      </c>
      <c r="B9" s="88">
        <v>0.45</v>
      </c>
      <c r="C9" s="91">
        <v>0.3</v>
      </c>
      <c r="D9" s="91">
        <v>0.34</v>
      </c>
      <c r="E9" s="91">
        <v>0.58</v>
      </c>
      <c r="F9" s="91">
        <v>0.55</v>
      </c>
      <c r="G9" s="91">
        <v>0.26</v>
      </c>
    </row>
    <row r="10" spans="1:7" ht="12.75">
      <c r="A10" t="s">
        <v>74</v>
      </c>
      <c r="C10" s="91">
        <v>0.09</v>
      </c>
      <c r="D10" s="91">
        <v>0.06</v>
      </c>
      <c r="E10" s="91">
        <v>0.15</v>
      </c>
      <c r="F10" s="91">
        <v>0.13</v>
      </c>
      <c r="G10" s="91">
        <v>0.08</v>
      </c>
    </row>
    <row r="11" spans="1:7" ht="12.75">
      <c r="A11" t="s">
        <v>75</v>
      </c>
      <c r="D11" s="91"/>
      <c r="E11" s="91"/>
      <c r="F11" s="91">
        <v>0.12</v>
      </c>
      <c r="G11" s="91">
        <v>0.39</v>
      </c>
    </row>
    <row r="12" spans="1:7" ht="12.75">
      <c r="A12" s="9" t="s">
        <v>84</v>
      </c>
      <c r="D12" s="91"/>
      <c r="E12" s="91"/>
      <c r="F12" s="91"/>
      <c r="G12" s="91">
        <v>0.1</v>
      </c>
    </row>
    <row r="13" spans="1:7" ht="12.75">
      <c r="A13" t="s">
        <v>82</v>
      </c>
      <c r="B13" s="88">
        <f>SUM(B6:B11)</f>
        <v>1</v>
      </c>
      <c r="C13" s="88">
        <f>SUM(C6:C11)</f>
        <v>1.0000000000000002</v>
      </c>
      <c r="D13" s="88">
        <f>SUM(D6:D11)</f>
        <v>1</v>
      </c>
      <c r="E13" s="88">
        <f>SUM(E6:E11)</f>
        <v>1</v>
      </c>
      <c r="F13" s="88">
        <f>SUM(F6:F11)</f>
        <v>1</v>
      </c>
      <c r="G13" s="88">
        <f>SUM(G6:G12)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Estimación Esfuerzo Puntos Casos de Uso</dc:title>
  <dc:subject>Proyecto Final de Máster</dc:subject>
  <dc:creator>MRF Framework Team</dc:creator>
  <cp:keywords/>
  <dc:description/>
  <cp:lastModifiedBy>Freddy Vergara</cp:lastModifiedBy>
  <dcterms:created xsi:type="dcterms:W3CDTF">2000-05-31T23:05:17Z</dcterms:created>
  <dcterms:modified xsi:type="dcterms:W3CDTF">2008-11-25T11:03:42Z</dcterms:modified>
  <cp:category>Template</cp:category>
  <cp:version/>
  <cp:contentType/>
  <cp:contentStatus/>
</cp:coreProperties>
</file>